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7995" activeTab="1"/>
  </bookViews>
  <sheets>
    <sheet name="Financial" sheetId="1" r:id="rId1"/>
    <sheet name="Budg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<sst xmlns="http://schemas.openxmlformats.org/spreadsheetml/2006/main" count="80" uniqueCount="70">
  <si>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Proposed                      Income</t>
  </si>
  <si>
    <t>Canada Imperial Crown War</t>
  </si>
  <si>
    <t>NE Imperial Crown War</t>
  </si>
  <si>
    <t>NW Imperial Crown War</t>
  </si>
  <si>
    <t>SE Imperial Crown War</t>
  </si>
  <si>
    <t>SW Imperial Crown War</t>
  </si>
  <si>
    <t>Canada Banner War</t>
  </si>
  <si>
    <t>NE &amp; SE Banner War</t>
  </si>
  <si>
    <t>NW Banner War</t>
  </si>
  <si>
    <t>SW Banner War</t>
  </si>
  <si>
    <t>Imperial Coronation</t>
  </si>
  <si>
    <t>Fund Raising</t>
  </si>
  <si>
    <t>Memberships</t>
  </si>
  <si>
    <t>Life Time Memberships</t>
  </si>
  <si>
    <t>Total Proposed Income</t>
  </si>
  <si>
    <t>Annual Operating Expenses</t>
  </si>
  <si>
    <t>Imperial Budget                                                                                                                      2012-2013</t>
  </si>
  <si>
    <t>Proposed                     Budget</t>
  </si>
  <si>
    <t>Canda Imperial Crown War</t>
  </si>
  <si>
    <t>Canda Banner War</t>
  </si>
  <si>
    <t>Imperial Travel (4)</t>
  </si>
  <si>
    <t>Imperial Travel Fund (Fund Raising)</t>
  </si>
  <si>
    <t>Corporate Travel (2)</t>
  </si>
  <si>
    <t>Estates Meetings</t>
  </si>
  <si>
    <t>Administration</t>
  </si>
  <si>
    <t>Expenses for Change Over</t>
  </si>
  <si>
    <t xml:space="preserve">Contingency Fund </t>
  </si>
  <si>
    <t xml:space="preserve">P.O. Box </t>
  </si>
  <si>
    <t>Storage Unit (Stroe Quest)</t>
  </si>
  <si>
    <t>Website</t>
  </si>
  <si>
    <t>Bank Charges</t>
  </si>
  <si>
    <t>Start Up / Small Chapters</t>
  </si>
  <si>
    <t>State Registrations (Corporate Fillings)</t>
  </si>
  <si>
    <t>Accounting CPA - IRS/Arizona</t>
  </si>
  <si>
    <t>Insurance Directors &amp; Officers</t>
  </si>
  <si>
    <t>Insurance Liability</t>
  </si>
  <si>
    <t>Imperial Audit (Accrual Every year)</t>
  </si>
  <si>
    <t>Actuals as of February 15 2013</t>
  </si>
  <si>
    <t>Costs</t>
  </si>
  <si>
    <t>Income</t>
  </si>
  <si>
    <t>Operating Expenses</t>
  </si>
  <si>
    <t>Total Costs and Operating Expenses</t>
  </si>
  <si>
    <t>Sub Total Costs</t>
  </si>
  <si>
    <t>Sub Total Expenses</t>
  </si>
  <si>
    <t>Net Income Minus Costs and Expenses</t>
  </si>
  <si>
    <t xml:space="preserve">Quicken </t>
  </si>
  <si>
    <t>Financial Report</t>
  </si>
  <si>
    <t>Adrian Empire Corporate Account</t>
  </si>
  <si>
    <t>Deposits Accounts :</t>
  </si>
  <si>
    <t>Restricted Sub Accounts :</t>
  </si>
  <si>
    <t>Small Chapters Accounts Held:</t>
  </si>
  <si>
    <t>Petty Cash Held by Chapters :</t>
  </si>
  <si>
    <t xml:space="preserve">Restricted Funds </t>
  </si>
  <si>
    <t>Tax Filing</t>
  </si>
  <si>
    <t>Imperial Storeage Unit</t>
  </si>
  <si>
    <t>Financial Review</t>
  </si>
  <si>
    <t>Restricted Sub Account Total:</t>
  </si>
  <si>
    <t>Less Accrual</t>
  </si>
  <si>
    <t>Insurance - Liability</t>
  </si>
  <si>
    <t>Insurance - Directors</t>
  </si>
  <si>
    <t>Total Available :</t>
  </si>
  <si>
    <t>Savings Account</t>
  </si>
  <si>
    <t>Actuals as of     May 20 2013</t>
  </si>
  <si>
    <t>Banner War Since             May 20 2013</t>
  </si>
  <si>
    <t xml:space="preserve"> ---&gt; donation $1525.00 towards rental</t>
  </si>
  <si>
    <t>SWBW</t>
  </si>
  <si>
    <t>---&gt; donation $10.00</t>
  </si>
  <si>
    <t>Banner Inc.</t>
  </si>
  <si>
    <t>Banner Exp</t>
  </si>
  <si>
    <t>Banner War Profit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</si>
</sst>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wrapText="1"/>
    </xf>
    <xf numFmtId="4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wrapText="1"/>
    </xf>
    <xf numFmtId="0" fontId="0" fillId="0" borderId="0" xfId="0" applyAlignment="1" quotePrefix="1">
      <alignment/>
    </xf>
    <xf numFmtId="43" fontId="32" fillId="0" borderId="11" xfId="42" applyFont="1" applyBorder="1" applyAlignment="1">
      <alignment/>
    </xf>
    <xf numFmtId="0" fontId="32" fillId="0" borderId="11" xfId="0" applyFont="1" applyBorder="1" applyAlignment="1">
      <alignment/>
    </xf>
    <xf numFmtId="43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7109375" style="0" bestFit="1" customWidth="1"/>
    <col min="2" max="2" width="16.7109375" style="0" customWidth="1"/>
    <col min="4" max="4" width="11.57421875" style="5" bestFit="1" customWidth="1"/>
    <col min="5" max="5" width="9.7109375" style="0" bestFit="1" customWidth="1"/>
    <col min="7" max="7" width="11.57421875" style="0" bestFit="1" customWidth="1"/>
    <col min="9" max="9" width="9.7109375" style="0" bestFit="1" customWidth="1"/>
  </cols>
  <sheetData>
    <row r="1" spans="1:4" ht="15">
      <c r="A1" s="16" t="s">
        <v>46</v>
      </c>
      <c r="B1" s="16"/>
      <c r="C1" s="16"/>
      <c r="D1" s="16"/>
    </row>
    <row r="2" spans="1:9" ht="15">
      <c r="A2" s="17" t="s">
        <v>47</v>
      </c>
      <c r="B2" s="17"/>
      <c r="C2" s="17"/>
      <c r="D2" s="17"/>
      <c r="I2" s="11"/>
    </row>
    <row r="3" spans="1:4" ht="15">
      <c r="A3" s="18">
        <v>41414</v>
      </c>
      <c r="B3" s="17"/>
      <c r="C3" s="17"/>
      <c r="D3" s="17"/>
    </row>
    <row r="6" spans="1:7" ht="15">
      <c r="A6" s="19" t="s">
        <v>48</v>
      </c>
      <c r="B6" s="19"/>
      <c r="C6" s="19"/>
      <c r="D6" s="5">
        <v>108846.54</v>
      </c>
      <c r="G6" s="12"/>
    </row>
    <row r="8" spans="1:4" ht="15">
      <c r="A8" s="19" t="s">
        <v>49</v>
      </c>
      <c r="B8" s="19"/>
      <c r="C8" s="19"/>
      <c r="D8" s="5">
        <f>4023.49+914.69+1710.16+5092.95+9453.99+1998.4+5482.89+3941.51+404.52</f>
        <v>33022.6</v>
      </c>
    </row>
    <row r="9" spans="1:4" ht="15">
      <c r="A9" t="s">
        <v>50</v>
      </c>
      <c r="D9" s="5">
        <f>530+550+843.27+432+2362.32+545.92+496+342.79+294.89+364.96+396+255+50</f>
        <v>7463.150000000001</v>
      </c>
    </row>
    <row r="10" spans="1:4" ht="15">
      <c r="A10" s="15" t="s">
        <v>51</v>
      </c>
      <c r="B10" s="15"/>
      <c r="C10" s="15"/>
      <c r="D10" s="12">
        <v>5042.9</v>
      </c>
    </row>
    <row r="14" spans="1:3" ht="15">
      <c r="A14" s="15" t="s">
        <v>52</v>
      </c>
      <c r="B14" s="15"/>
      <c r="C14" s="15"/>
    </row>
    <row r="15" spans="1:4" ht="15">
      <c r="A15" s="15" t="s">
        <v>53</v>
      </c>
      <c r="B15" s="15"/>
      <c r="D15" s="5">
        <v>1000</v>
      </c>
    </row>
    <row r="16" spans="1:4" ht="15">
      <c r="A16" s="15" t="s">
        <v>54</v>
      </c>
      <c r="B16" s="15"/>
      <c r="D16" s="5">
        <v>1500</v>
      </c>
    </row>
    <row r="17" spans="1:4" ht="15">
      <c r="A17" s="15" t="s">
        <v>13</v>
      </c>
      <c r="B17" s="15"/>
      <c r="D17" s="5">
        <v>12930</v>
      </c>
    </row>
    <row r="18" spans="1:4" ht="15">
      <c r="A18" s="15" t="s">
        <v>55</v>
      </c>
      <c r="B18" s="15"/>
      <c r="D18" s="5">
        <v>4000</v>
      </c>
    </row>
    <row r="19" ht="15.75" thickBot="1"/>
    <row r="20" spans="1:4" ht="15.75" thickBot="1">
      <c r="A20" s="15" t="s">
        <v>56</v>
      </c>
      <c r="B20" s="15"/>
      <c r="D20" s="8">
        <f>SUM(D8:D18)</f>
        <v>64958.65</v>
      </c>
    </row>
    <row r="21" ht="15.75" thickTop="1"/>
    <row r="23" ht="15">
      <c r="A23" t="s">
        <v>57</v>
      </c>
    </row>
    <row r="25" spans="1:5" ht="15">
      <c r="A25" t="s">
        <v>58</v>
      </c>
      <c r="D25" s="5">
        <v>9250</v>
      </c>
      <c r="E25" s="11">
        <v>41774</v>
      </c>
    </row>
    <row r="26" spans="1:5" ht="15">
      <c r="A26" t="s">
        <v>59</v>
      </c>
      <c r="D26" s="5">
        <v>690</v>
      </c>
      <c r="E26" s="11">
        <v>41852</v>
      </c>
    </row>
    <row r="27" ht="15.75" thickBot="1"/>
    <row r="28" spans="1:4" ht="15.75" thickBot="1">
      <c r="A28" t="s">
        <v>60</v>
      </c>
      <c r="D28" s="8">
        <f>+D6-D20-D25-D26</f>
        <v>33947.88999999999</v>
      </c>
    </row>
    <row r="29" ht="15.75" thickTop="1"/>
    <row r="31" spans="1:4" ht="15">
      <c r="A31" t="s">
        <v>61</v>
      </c>
      <c r="D31" s="5">
        <v>20100</v>
      </c>
    </row>
    <row r="32" ht="15.75" thickBot="1"/>
    <row r="33" ht="15.75" thickBot="1">
      <c r="D33" s="8">
        <f>+D28+D31</f>
        <v>54047.88999999999</v>
      </c>
    </row>
    <row r="34" ht="15.75" thickTop="1"/>
  </sheetData>
  <sheetProtection/>
  <mergeCells count="12">
    <mergeCell ref="A15:B15"/>
    <mergeCell ref="A16:B16"/>
    <mergeCell ref="A17:B17"/>
    <mergeCell ref="A18:B18"/>
    <mergeCell ref="A20:B20"/>
    <mergeCell ref="A1:D1"/>
    <mergeCell ref="A2:D2"/>
    <mergeCell ref="A3:D3"/>
    <mergeCell ref="A8:C8"/>
    <mergeCell ref="A6:C6"/>
    <mergeCell ref="A10:C10"/>
    <mergeCell ref="A14:C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J40" sqref="J40"/>
    </sheetView>
  </sheetViews>
  <sheetFormatPr defaultColWidth="9.140625" defaultRowHeight="15"/>
  <cols>
    <col min="1" max="1" width="46.00390625" style="0" customWidth="1"/>
    <col min="2" max="2" width="18.00390625" style="0" customWidth="1"/>
    <col min="3" max="3" width="17.140625" style="0" customWidth="1"/>
    <col min="4" max="4" width="17.421875" style="12" customWidth="1"/>
    <col min="5" max="5" width="18.28125" style="20" customWidth="1"/>
    <col min="9" max="9" width="10.8515625" style="0" bestFit="1" customWidth="1"/>
  </cols>
  <sheetData>
    <row r="1" spans="1:2" ht="28.5" customHeight="1">
      <c r="A1" s="16" t="s">
        <v>16</v>
      </c>
      <c r="B1" s="15"/>
    </row>
    <row r="2" spans="1:5" ht="29.25" customHeight="1">
      <c r="A2" s="9" t="s">
        <v>39</v>
      </c>
      <c r="B2" s="1" t="s">
        <v>0</v>
      </c>
      <c r="C2" s="4" t="s">
        <v>37</v>
      </c>
      <c r="D2" s="13" t="s">
        <v>62</v>
      </c>
      <c r="E2" s="21" t="s">
        <v>63</v>
      </c>
    </row>
    <row r="3" spans="1:4" ht="15">
      <c r="A3" t="s">
        <v>1</v>
      </c>
      <c r="B3" s="2">
        <v>250</v>
      </c>
      <c r="C3" s="5">
        <v>0</v>
      </c>
      <c r="D3" s="12">
        <v>0</v>
      </c>
    </row>
    <row r="4" spans="1:4" ht="15">
      <c r="A4" t="s">
        <v>2</v>
      </c>
      <c r="B4" s="2">
        <v>800</v>
      </c>
      <c r="C4" s="5">
        <v>0</v>
      </c>
      <c r="D4" s="12">
        <v>0</v>
      </c>
    </row>
    <row r="5" spans="1:4" ht="15">
      <c r="A5" t="s">
        <v>3</v>
      </c>
      <c r="B5" s="2">
        <v>650</v>
      </c>
      <c r="C5" s="5">
        <v>0</v>
      </c>
      <c r="D5" s="12">
        <v>0</v>
      </c>
    </row>
    <row r="6" spans="1:4" ht="15">
      <c r="A6" t="s">
        <v>4</v>
      </c>
      <c r="B6" s="2">
        <v>1000</v>
      </c>
      <c r="C6" s="5">
        <v>0</v>
      </c>
      <c r="D6" s="12">
        <v>0</v>
      </c>
    </row>
    <row r="7" spans="1:4" ht="15">
      <c r="A7" t="s">
        <v>5</v>
      </c>
      <c r="B7" s="2">
        <v>1500</v>
      </c>
      <c r="C7" s="5">
        <v>0</v>
      </c>
      <c r="D7" s="12">
        <v>0</v>
      </c>
    </row>
    <row r="8" spans="2:3" ht="15">
      <c r="B8" s="2"/>
      <c r="C8" s="5"/>
    </row>
    <row r="9" spans="1:5" ht="15">
      <c r="A9" t="s">
        <v>6</v>
      </c>
      <c r="B9" s="2">
        <v>250</v>
      </c>
      <c r="C9" s="5">
        <v>0</v>
      </c>
      <c r="D9" s="12">
        <v>0</v>
      </c>
      <c r="E9" s="20">
        <v>0</v>
      </c>
    </row>
    <row r="10" spans="1:5" ht="15">
      <c r="A10" t="s">
        <v>7</v>
      </c>
      <c r="B10" s="2">
        <v>2000</v>
      </c>
      <c r="C10" s="5">
        <v>0</v>
      </c>
      <c r="D10" s="12">
        <v>0</v>
      </c>
      <c r="E10" s="20">
        <v>315</v>
      </c>
    </row>
    <row r="11" spans="1:9" ht="15.75" thickBot="1">
      <c r="A11" t="s">
        <v>8</v>
      </c>
      <c r="B11" s="2">
        <v>850</v>
      </c>
      <c r="C11" s="5">
        <v>0</v>
      </c>
      <c r="D11" s="12">
        <v>0</v>
      </c>
      <c r="E11" s="20">
        <v>749</v>
      </c>
      <c r="I11" t="s">
        <v>67</v>
      </c>
    </row>
    <row r="12" spans="1:9" ht="15.75" thickBot="1">
      <c r="A12" t="s">
        <v>9</v>
      </c>
      <c r="B12" s="2">
        <v>1500</v>
      </c>
      <c r="C12" s="5">
        <v>0</v>
      </c>
      <c r="D12" s="12">
        <v>0</v>
      </c>
      <c r="E12" s="20">
        <v>1263</v>
      </c>
      <c r="I12" s="23">
        <f>315+749+1263</f>
        <v>2327</v>
      </c>
    </row>
    <row r="13" spans="2:3" ht="15">
      <c r="B13" s="2"/>
      <c r="C13" s="5"/>
    </row>
    <row r="14" spans="1:4" ht="15">
      <c r="A14" t="s">
        <v>10</v>
      </c>
      <c r="B14" s="2">
        <v>2000</v>
      </c>
      <c r="C14" s="5">
        <v>0</v>
      </c>
      <c r="D14" s="12">
        <v>0</v>
      </c>
    </row>
    <row r="15" spans="1:6" ht="15">
      <c r="A15" t="s">
        <v>11</v>
      </c>
      <c r="B15" s="2">
        <v>300</v>
      </c>
      <c r="C15" s="5">
        <v>0</v>
      </c>
      <c r="D15" s="12">
        <v>0</v>
      </c>
      <c r="E15" s="20">
        <v>62</v>
      </c>
      <c r="F15" t="s">
        <v>65</v>
      </c>
    </row>
    <row r="16" spans="2:3" ht="15">
      <c r="B16" s="2"/>
      <c r="C16" s="5"/>
    </row>
    <row r="17" spans="1:4" ht="15">
      <c r="A17" t="s">
        <v>12</v>
      </c>
      <c r="B17" s="2">
        <v>34000</v>
      </c>
      <c r="C17" s="5">
        <f>204+170+405+63+242+133+316+183+159</f>
        <v>1875</v>
      </c>
      <c r="D17" s="12">
        <f>1951-22</f>
        <v>1929</v>
      </c>
    </row>
    <row r="18" spans="1:4" ht="15">
      <c r="A18" t="s">
        <v>13</v>
      </c>
      <c r="B18" s="2">
        <v>0</v>
      </c>
      <c r="C18" s="5">
        <v>0</v>
      </c>
      <c r="D18" s="12">
        <v>600</v>
      </c>
    </row>
    <row r="19" ht="15.75" thickBot="1">
      <c r="B19" s="2"/>
    </row>
    <row r="20" spans="1:5" ht="15.75" thickBot="1">
      <c r="A20" t="s">
        <v>14</v>
      </c>
      <c r="B20" s="3">
        <f>SUM(B3:B19)</f>
        <v>45100</v>
      </c>
      <c r="C20" s="8">
        <f>SUM(C3:C18)</f>
        <v>1875</v>
      </c>
      <c r="D20" s="8">
        <f>SUM(D3:D18)</f>
        <v>2529</v>
      </c>
      <c r="E20" s="8">
        <f>SUM(E3:E18)</f>
        <v>2389</v>
      </c>
    </row>
    <row r="21" ht="15.75" thickTop="1"/>
    <row r="23" spans="1:2" ht="15">
      <c r="A23" s="16" t="s">
        <v>15</v>
      </c>
      <c r="B23" s="16"/>
    </row>
    <row r="24" ht="15">
      <c r="B24" s="16" t="s">
        <v>17</v>
      </c>
    </row>
    <row r="25" spans="1:2" ht="15">
      <c r="A25" s="10" t="s">
        <v>38</v>
      </c>
      <c r="B25" s="16"/>
    </row>
    <row r="27" spans="1:4" ht="15">
      <c r="A27" t="s">
        <v>18</v>
      </c>
      <c r="B27" s="5">
        <v>200</v>
      </c>
      <c r="C27" s="5">
        <v>0</v>
      </c>
      <c r="D27" s="12">
        <v>0</v>
      </c>
    </row>
    <row r="28" spans="1:4" ht="15">
      <c r="A28" t="s">
        <v>2</v>
      </c>
      <c r="B28" s="5">
        <v>800</v>
      </c>
      <c r="C28" s="5">
        <v>0</v>
      </c>
      <c r="D28" s="12">
        <v>0</v>
      </c>
    </row>
    <row r="29" spans="1:4" ht="15">
      <c r="A29" t="s">
        <v>3</v>
      </c>
      <c r="B29" s="5">
        <v>500</v>
      </c>
      <c r="C29" s="5">
        <v>0</v>
      </c>
      <c r="D29" s="12">
        <v>0</v>
      </c>
    </row>
    <row r="30" spans="1:4" ht="15">
      <c r="A30" t="s">
        <v>4</v>
      </c>
      <c r="B30" s="5">
        <v>400</v>
      </c>
      <c r="C30" s="5">
        <v>0</v>
      </c>
      <c r="D30" s="12">
        <v>0</v>
      </c>
    </row>
    <row r="31" spans="1:4" ht="15">
      <c r="A31" t="s">
        <v>5</v>
      </c>
      <c r="B31" s="5">
        <v>1500</v>
      </c>
      <c r="C31" s="5">
        <v>0</v>
      </c>
      <c r="D31" s="12">
        <v>0</v>
      </c>
    </row>
    <row r="32" spans="2:3" ht="15">
      <c r="B32" s="5"/>
      <c r="C32" s="5"/>
    </row>
    <row r="33" spans="1:5" ht="15">
      <c r="A33" t="s">
        <v>19</v>
      </c>
      <c r="B33" s="5">
        <v>75</v>
      </c>
      <c r="C33" s="5">
        <v>0</v>
      </c>
      <c r="D33" s="12">
        <v>15.82</v>
      </c>
      <c r="E33" s="20">
        <v>0</v>
      </c>
    </row>
    <row r="34" spans="1:10" ht="15">
      <c r="A34" t="s">
        <v>7</v>
      </c>
      <c r="B34" s="5">
        <v>1500</v>
      </c>
      <c r="C34" s="5">
        <v>0</v>
      </c>
      <c r="D34" s="12">
        <f>1500+55.82</f>
        <v>1555.82</v>
      </c>
      <c r="E34" s="20">
        <f>-1525+26.95+206.55</f>
        <v>-1291.5</v>
      </c>
      <c r="F34" t="s">
        <v>64</v>
      </c>
      <c r="J34">
        <f>1555.82-1291.5</f>
        <v>264.31999999999994</v>
      </c>
    </row>
    <row r="35" spans="1:5" ht="15">
      <c r="A35" t="s">
        <v>8</v>
      </c>
      <c r="B35" s="5">
        <v>450</v>
      </c>
      <c r="C35" s="5">
        <v>0</v>
      </c>
      <c r="D35" s="12">
        <f>378.5+23.82</f>
        <v>402.32</v>
      </c>
      <c r="E35" s="20">
        <v>0</v>
      </c>
    </row>
    <row r="36" spans="1:10" ht="15">
      <c r="A36" t="s">
        <v>9</v>
      </c>
      <c r="B36" s="5">
        <v>800</v>
      </c>
      <c r="C36" s="5">
        <v>0</v>
      </c>
      <c r="D36" s="12">
        <f>300+63.82</f>
        <v>363.82</v>
      </c>
      <c r="E36" s="20">
        <f>-10+10.44+23.76+4.9+4.86</f>
        <v>33.96</v>
      </c>
      <c r="F36" s="22" t="s">
        <v>66</v>
      </c>
      <c r="J36">
        <f>363.82+33.96</f>
        <v>397.78</v>
      </c>
    </row>
    <row r="37" ht="15">
      <c r="C37" s="5"/>
    </row>
    <row r="38" spans="1:4" ht="15">
      <c r="A38" t="s">
        <v>10</v>
      </c>
      <c r="B38" s="5">
        <v>1500</v>
      </c>
      <c r="C38" s="5">
        <v>0</v>
      </c>
      <c r="D38" s="12">
        <v>0</v>
      </c>
    </row>
    <row r="39" spans="1:10" ht="15.75" thickBot="1">
      <c r="A39" t="s">
        <v>11</v>
      </c>
      <c r="B39" s="5">
        <v>0</v>
      </c>
      <c r="C39" s="5">
        <v>0</v>
      </c>
      <c r="D39" s="12">
        <v>0</v>
      </c>
      <c r="J39" t="s">
        <v>68</v>
      </c>
    </row>
    <row r="40" spans="1:10" ht="15.75" thickBot="1">
      <c r="A40" t="s">
        <v>42</v>
      </c>
      <c r="B40" s="5">
        <f>SUM(B27:B39)</f>
        <v>7725</v>
      </c>
      <c r="C40" s="5">
        <f>SUM(C27:C39)</f>
        <v>0</v>
      </c>
      <c r="D40" s="5">
        <f>SUM(D27:D39)</f>
        <v>2337.7799999999997</v>
      </c>
      <c r="E40" s="12">
        <f>SUM(E27:E39)</f>
        <v>-1257.54</v>
      </c>
      <c r="J40" s="24">
        <f>2337.78-1257.54</f>
        <v>1080.2400000000002</v>
      </c>
    </row>
    <row r="41" spans="2:3" ht="15">
      <c r="B41" s="5"/>
      <c r="C41" s="5"/>
    </row>
    <row r="42" spans="1:3" ht="15">
      <c r="A42" s="10" t="s">
        <v>40</v>
      </c>
      <c r="B42" s="5"/>
      <c r="C42" s="5"/>
    </row>
    <row r="43" ht="15">
      <c r="C43" s="5"/>
    </row>
    <row r="44" spans="1:4" ht="15">
      <c r="A44" t="s">
        <v>20</v>
      </c>
      <c r="B44" s="5">
        <v>7000</v>
      </c>
      <c r="C44" s="5">
        <f>412+265.7+11+11.95</f>
        <v>700.6500000000001</v>
      </c>
      <c r="D44" s="14">
        <f>269.6+269.6+269.6-140.17+280.35+373.8+373.8+387.4+361.1+44.48-140.18</f>
        <v>2349.38</v>
      </c>
    </row>
    <row r="45" spans="1:4" ht="15">
      <c r="A45" t="s">
        <v>21</v>
      </c>
      <c r="B45" s="5">
        <v>0</v>
      </c>
      <c r="C45" s="5">
        <v>0</v>
      </c>
      <c r="D45" s="12">
        <v>0</v>
      </c>
    </row>
    <row r="46" spans="1:4" ht="15">
      <c r="A46" t="s">
        <v>22</v>
      </c>
      <c r="B46" s="5">
        <v>2000</v>
      </c>
      <c r="C46" s="5">
        <f>185.8+290.43+399.6+177.38</f>
        <v>1053.21</v>
      </c>
      <c r="D46" s="12">
        <f>379.8-93.45</f>
        <v>286.35</v>
      </c>
    </row>
    <row r="47" spans="1:4" ht="15">
      <c r="A47" t="s">
        <v>23</v>
      </c>
      <c r="B47" s="5">
        <v>2500</v>
      </c>
      <c r="C47" s="5">
        <v>75</v>
      </c>
      <c r="D47" s="12">
        <f>30+200+75</f>
        <v>305</v>
      </c>
    </row>
    <row r="48" spans="1:4" ht="15">
      <c r="A48" t="s">
        <v>24</v>
      </c>
      <c r="B48" s="5">
        <v>1200</v>
      </c>
      <c r="C48" s="5">
        <f>101.61+137.42+9+46.47</f>
        <v>294.5</v>
      </c>
      <c r="D48" s="12">
        <f>21.36+5.6+5.6+10.86+10.49+7.61+15.21+46.32+100.85+265.81+86.76+13.9+54.41+33.7+39+28.6+25.4+43.2+41.5</f>
        <v>856.1800000000001</v>
      </c>
    </row>
    <row r="49" spans="1:4" ht="15">
      <c r="A49" t="s">
        <v>25</v>
      </c>
      <c r="B49" s="5">
        <v>500</v>
      </c>
      <c r="C49" s="5">
        <f>44.5+113.4</f>
        <v>157.9</v>
      </c>
      <c r="D49" s="12">
        <v>0</v>
      </c>
    </row>
    <row r="50" spans="1:4" ht="15">
      <c r="A50" t="s">
        <v>26</v>
      </c>
      <c r="B50" s="5">
        <v>3000</v>
      </c>
      <c r="C50" s="5">
        <v>0</v>
      </c>
      <c r="D50" s="12">
        <v>153.88</v>
      </c>
    </row>
    <row r="51" spans="1:4" ht="15">
      <c r="A51" t="s">
        <v>27</v>
      </c>
      <c r="B51" s="5">
        <v>200</v>
      </c>
      <c r="C51" s="5">
        <v>0</v>
      </c>
      <c r="D51" s="12">
        <v>70</v>
      </c>
    </row>
    <row r="52" spans="1:4" ht="15">
      <c r="A52" t="s">
        <v>28</v>
      </c>
      <c r="B52" s="5">
        <v>1300</v>
      </c>
      <c r="C52" s="5">
        <v>1456</v>
      </c>
      <c r="D52" s="12">
        <v>0</v>
      </c>
    </row>
    <row r="53" spans="1:4" ht="15">
      <c r="A53" t="s">
        <v>29</v>
      </c>
      <c r="B53" s="5">
        <v>325</v>
      </c>
      <c r="C53" s="5">
        <v>0</v>
      </c>
      <c r="D53" s="12">
        <v>0</v>
      </c>
    </row>
    <row r="54" spans="1:4" ht="15">
      <c r="A54" t="s">
        <v>45</v>
      </c>
      <c r="B54" s="5">
        <v>420</v>
      </c>
      <c r="C54" s="5">
        <f>29.34+26.95+26.95</f>
        <v>83.24</v>
      </c>
      <c r="D54" s="12">
        <f>29.34+29.34+29.34</f>
        <v>88.02</v>
      </c>
    </row>
    <row r="55" spans="1:4" ht="15">
      <c r="A55" t="s">
        <v>30</v>
      </c>
      <c r="B55" s="5">
        <v>100</v>
      </c>
      <c r="C55" s="5">
        <v>0</v>
      </c>
      <c r="D55" s="12">
        <f>4.58+1.03+8</f>
        <v>13.61</v>
      </c>
    </row>
    <row r="56" spans="1:4" ht="15">
      <c r="A56" t="s">
        <v>31</v>
      </c>
      <c r="B56" s="5">
        <v>300</v>
      </c>
      <c r="C56" s="5">
        <v>0</v>
      </c>
      <c r="D56" s="12">
        <v>100</v>
      </c>
    </row>
    <row r="57" spans="1:4" ht="15">
      <c r="A57" t="s">
        <v>32</v>
      </c>
      <c r="B57" s="5">
        <v>400</v>
      </c>
      <c r="C57" s="5">
        <v>61.25</v>
      </c>
      <c r="D57" s="12">
        <f>35+10+35</f>
        <v>80</v>
      </c>
    </row>
    <row r="58" ht="15">
      <c r="C58" s="5"/>
    </row>
    <row r="59" spans="1:4" ht="15">
      <c r="A59" t="s">
        <v>33</v>
      </c>
      <c r="B59" s="5">
        <v>2000</v>
      </c>
      <c r="C59" s="5">
        <v>0</v>
      </c>
      <c r="D59" s="12">
        <v>0</v>
      </c>
    </row>
    <row r="60" spans="1:4" ht="15">
      <c r="A60" t="s">
        <v>34</v>
      </c>
      <c r="B60" s="5">
        <v>690</v>
      </c>
      <c r="C60" s="5">
        <v>0</v>
      </c>
      <c r="D60" s="12">
        <v>0</v>
      </c>
    </row>
    <row r="61" spans="1:4" ht="15">
      <c r="A61" t="s">
        <v>35</v>
      </c>
      <c r="B61" s="5">
        <v>10500</v>
      </c>
      <c r="C61" s="5">
        <v>0</v>
      </c>
      <c r="D61" s="12">
        <v>8020.95</v>
      </c>
    </row>
    <row r="62" ht="15">
      <c r="C62" s="5"/>
    </row>
    <row r="63" spans="1:4" ht="15">
      <c r="A63" t="s">
        <v>36</v>
      </c>
      <c r="B63" s="5">
        <v>2500</v>
      </c>
      <c r="C63" s="5">
        <v>0</v>
      </c>
      <c r="D63" s="12">
        <v>0</v>
      </c>
    </row>
    <row r="64" spans="1:4" ht="15">
      <c r="A64" t="s">
        <v>43</v>
      </c>
      <c r="B64" s="6">
        <f>SUM(B44:B63)</f>
        <v>34935</v>
      </c>
      <c r="C64" s="5">
        <f>SUM(C44:C63)</f>
        <v>3881.75</v>
      </c>
      <c r="D64" s="5">
        <f>SUM(D44:D63)</f>
        <v>12323.369999999999</v>
      </c>
    </row>
    <row r="65" spans="2:4" ht="15.75" thickBot="1">
      <c r="B65" s="6"/>
      <c r="C65" s="5"/>
      <c r="D65" s="5"/>
    </row>
    <row r="66" spans="1:5" ht="15.75" thickBot="1">
      <c r="A66" t="s">
        <v>41</v>
      </c>
      <c r="B66" s="7">
        <f>+B64+B40</f>
        <v>42660</v>
      </c>
      <c r="C66" s="7">
        <f>+C64+C40</f>
        <v>3881.75</v>
      </c>
      <c r="D66" s="7">
        <f>+D64+D40</f>
        <v>14661.149999999998</v>
      </c>
      <c r="E66" s="7">
        <f>+E64+E40</f>
        <v>-1257.54</v>
      </c>
    </row>
    <row r="67" spans="4:9" ht="16.5" thickBot="1" thickTop="1">
      <c r="D67"/>
      <c r="E67"/>
      <c r="I67" t="s">
        <v>69</v>
      </c>
    </row>
    <row r="68" spans="1:9" ht="15.75" thickBot="1">
      <c r="A68" t="s">
        <v>44</v>
      </c>
      <c r="B68" s="7">
        <f>+B20-B66</f>
        <v>2440</v>
      </c>
      <c r="C68" s="7">
        <f>+C20-C66</f>
        <v>-2006.75</v>
      </c>
      <c r="D68" s="7">
        <f>+D20-D66</f>
        <v>-12132.149999999998</v>
      </c>
      <c r="E68" s="7">
        <f>+E20-E66</f>
        <v>3646.54</v>
      </c>
      <c r="I68" s="25">
        <f>+I12-J40</f>
        <v>1246.7599999999998</v>
      </c>
    </row>
    <row r="69" ht="15.75" thickTop="1"/>
  </sheetData>
  <sheetProtection/>
  <mergeCells count="3">
    <mergeCell ref="A23:B23"/>
    <mergeCell ref="A1:B1"/>
    <mergeCell ref="B24:B2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Moura</dc:creator>
  <cp:keywords/>
  <dc:description/>
  <cp:lastModifiedBy>De Moura</cp:lastModifiedBy>
  <dcterms:created xsi:type="dcterms:W3CDTF">2013-03-09T23:37:28Z</dcterms:created>
  <dcterms:modified xsi:type="dcterms:W3CDTF">2013-07-09T04:49:48Z</dcterms:modified>
  <cp:category/>
  <cp:version/>
  <cp:contentType/>
  <cp:contentStatus/>
</cp:coreProperties>
</file>